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11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'Sheet1'!$A$1:$X$40</definedName>
  </definedNames>
  <calcPr fullCalcOnLoad="1"/>
</workbook>
</file>

<file path=xl/sharedStrings.xml><?xml version="1.0" encoding="utf-8"?>
<sst xmlns="http://schemas.openxmlformats.org/spreadsheetml/2006/main" count="103" uniqueCount="44">
  <si>
    <t>Pegularity 1</t>
  </si>
  <si>
    <t>Actual Distance</t>
  </si>
  <si>
    <t>NAS</t>
  </si>
  <si>
    <t>Ideal</t>
  </si>
  <si>
    <t>Time</t>
  </si>
  <si>
    <t>Other</t>
  </si>
  <si>
    <t>Name</t>
  </si>
  <si>
    <t>Taken</t>
  </si>
  <si>
    <t>Robin Hernaman</t>
  </si>
  <si>
    <t>Paul Carlier</t>
  </si>
  <si>
    <t>Andrea Weston</t>
  </si>
  <si>
    <t>Dee Rampling Lee</t>
  </si>
  <si>
    <t>Alan Lee</t>
  </si>
  <si>
    <t>Pete Rymill</t>
  </si>
  <si>
    <t>Pam Rymill</t>
  </si>
  <si>
    <t>Roger Dowgill</t>
  </si>
  <si>
    <t>Caroline Crowther</t>
  </si>
  <si>
    <t>Rebecca Crowther</t>
  </si>
  <si>
    <t>Chris Towers</t>
  </si>
  <si>
    <t>Sandra Beckerleg</t>
  </si>
  <si>
    <t>Dave Beckerleg</t>
  </si>
  <si>
    <t>Paul Hernaman</t>
  </si>
  <si>
    <t>Ken Larking</t>
  </si>
  <si>
    <t>Pegularity 2</t>
  </si>
  <si>
    <t>Actual</t>
  </si>
  <si>
    <t>Speed</t>
  </si>
  <si>
    <t>Pen.</t>
  </si>
  <si>
    <t>Richard Edwards</t>
  </si>
  <si>
    <t>Tricia Edwards</t>
  </si>
  <si>
    <t>Pegularity 3</t>
  </si>
  <si>
    <t>Pegularity 4</t>
  </si>
  <si>
    <t>Pegularity 5</t>
  </si>
  <si>
    <t>Word</t>
  </si>
  <si>
    <t>ZEROTH</t>
  </si>
  <si>
    <t>JUNGLE</t>
  </si>
  <si>
    <t>SAMPLE</t>
  </si>
  <si>
    <t>EQUALS</t>
  </si>
  <si>
    <t>VESTRY</t>
  </si>
  <si>
    <t>MIGHTY</t>
  </si>
  <si>
    <t>HACKED</t>
  </si>
  <si>
    <t>BRANCH</t>
  </si>
  <si>
    <t>WONDER</t>
  </si>
  <si>
    <t>FLOWER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</si>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</sst>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m:ss"/>
    <numFmt numFmtId="169" formatCode="0.0000"/>
    <numFmt numFmtId="170" formatCode="#0"/>
    <numFmt numFmtId="171" formatCode="#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ahoma"/>
      <family val="0"/>
    </font>
    <font>
      <sz val="10"/>
      <name val="Arial"/>
      <family val="2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Tahom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2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169" fontId="5" fillId="0" borderId="0" xfId="0" applyNumberFormat="1" applyFont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2" fontId="6" fillId="0" borderId="11" xfId="0" applyNumberFormat="1" applyFont="1" applyBorder="1" applyAlignment="1" applyProtection="1">
      <alignment/>
      <protection locked="0"/>
    </xf>
    <xf numFmtId="2" fontId="8" fillId="0" borderId="11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6" fillId="0" borderId="11" xfId="0" applyNumberFormat="1" applyFont="1" applyBorder="1" applyAlignment="1" applyProtection="1">
      <alignment/>
      <protection locked="0"/>
    </xf>
    <xf numFmtId="0" fontId="1" fillId="0" borderId="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7" fillId="0" borderId="4" xfId="0" applyNumberFormat="1" applyFont="1" applyBorder="1" applyAlignment="1" applyProtection="1">
      <alignment/>
      <protection locked="0"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1" fontId="7" fillId="0" borderId="6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171" fontId="7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workbookViewId="0" topLeftCell="A1">
      <selection activeCell="S1" sqref="S1:S16384"/>
    </sheetView>
  </sheetViews>
  <sheetFormatPr defaultColWidth="9.140625" defaultRowHeight="12.75"/>
  <cols>
    <col min="1" max="1" width="4.140625" style="1" customWidth="1"/>
    <col min="2" max="2" width="19.8515625" style="1" bestFit="1" customWidth="1"/>
    <col min="3" max="3" width="8.57421875" style="0" customWidth="1"/>
    <col min="4" max="4" width="6.7109375" style="0" customWidth="1"/>
    <col min="5" max="5" width="6.57421875" style="0" bestFit="1" customWidth="1"/>
    <col min="6" max="6" width="5.57421875" style="0" bestFit="1" customWidth="1"/>
    <col min="7" max="7" width="8.57421875" style="0" customWidth="1"/>
    <col min="8" max="8" width="6.8515625" style="0" customWidth="1"/>
    <col min="9" max="9" width="6.57421875" style="0" bestFit="1" customWidth="1"/>
    <col min="10" max="10" width="5.57421875" style="0" bestFit="1" customWidth="1"/>
    <col min="11" max="11" width="8.57421875" style="0" customWidth="1"/>
    <col min="12" max="12" width="7.00390625" style="0" customWidth="1"/>
    <col min="13" max="13" width="6.57421875" style="0" bestFit="1" customWidth="1"/>
    <col min="14" max="14" width="5.57421875" style="0" bestFit="1" customWidth="1"/>
    <col min="15" max="15" width="7.00390625" style="0" customWidth="1"/>
    <col min="16" max="16" width="7.7109375" style="0" customWidth="1"/>
    <col min="17" max="17" width="6.57421875" style="0" bestFit="1" customWidth="1"/>
    <col min="18" max="18" width="5.57421875" style="0" bestFit="1" customWidth="1"/>
    <col min="19" max="19" width="9.421875" style="0" bestFit="1" customWidth="1"/>
    <col min="20" max="20" width="7.8515625" style="0" customWidth="1"/>
    <col min="21" max="21" width="7.00390625" style="0" customWidth="1"/>
    <col min="22" max="22" width="5.00390625" style="0" bestFit="1" customWidth="1"/>
    <col min="23" max="23" width="5.57421875" style="0" bestFit="1" customWidth="1"/>
    <col min="24" max="24" width="7.140625" style="0" bestFit="1" customWidth="1"/>
    <col min="25" max="240" width="9.00390625" style="0" bestFit="1" customWidth="1"/>
    <col min="241" max="16384" width="9.00390625" style="0" customWidth="1"/>
  </cols>
  <sheetData>
    <row r="1" spans="1:24" ht="12.75">
      <c r="A1" s="10"/>
      <c r="B1" s="10"/>
      <c r="C1" s="20"/>
      <c r="D1" s="2"/>
      <c r="E1" s="2"/>
      <c r="F1" s="21"/>
      <c r="G1" s="23"/>
      <c r="H1" s="24"/>
      <c r="I1" s="24"/>
      <c r="J1" s="25"/>
      <c r="K1" s="23"/>
      <c r="L1" s="24"/>
      <c r="M1" s="24"/>
      <c r="N1" s="25"/>
      <c r="O1" s="23"/>
      <c r="P1" s="24"/>
      <c r="Q1" s="24"/>
      <c r="R1" s="25"/>
      <c r="S1" s="24"/>
      <c r="T1" s="24"/>
      <c r="U1" s="24"/>
      <c r="V1" s="24"/>
      <c r="W1" s="25"/>
      <c r="X1" s="18"/>
    </row>
    <row r="2" spans="1:24" ht="12.75">
      <c r="A2" s="11"/>
      <c r="B2" s="11"/>
      <c r="C2" s="26"/>
      <c r="D2" s="27" t="s">
        <v>0</v>
      </c>
      <c r="E2" s="4"/>
      <c r="F2" s="8"/>
      <c r="H2" s="26" t="s">
        <v>23</v>
      </c>
      <c r="I2" s="4"/>
      <c r="J2" s="5"/>
      <c r="L2" s="26" t="s">
        <v>29</v>
      </c>
      <c r="M2" s="4"/>
      <c r="N2" s="5"/>
      <c r="O2" s="46"/>
      <c r="P2" s="19" t="s">
        <v>30</v>
      </c>
      <c r="Q2" s="4"/>
      <c r="R2" s="5"/>
      <c r="S2" s="3"/>
      <c r="U2" s="19" t="s">
        <v>31</v>
      </c>
      <c r="V2" s="4"/>
      <c r="W2" s="5"/>
      <c r="X2" s="12"/>
    </row>
    <row r="3" spans="1:24" ht="12.75">
      <c r="A3" s="11"/>
      <c r="B3" s="11"/>
      <c r="C3" s="28" t="s">
        <v>1</v>
      </c>
      <c r="D3" s="29"/>
      <c r="E3" s="30">
        <v>0.7619</v>
      </c>
      <c r="F3" s="5"/>
      <c r="G3" s="31" t="s">
        <v>1</v>
      </c>
      <c r="H3" s="29"/>
      <c r="I3" s="30">
        <v>0.2518</v>
      </c>
      <c r="J3" s="5"/>
      <c r="K3" s="31" t="s">
        <v>1</v>
      </c>
      <c r="L3" s="29"/>
      <c r="M3" s="30">
        <v>1.0574</v>
      </c>
      <c r="N3" s="5"/>
      <c r="O3" s="31" t="s">
        <v>1</v>
      </c>
      <c r="P3" s="29"/>
      <c r="Q3" s="30">
        <v>0.7232</v>
      </c>
      <c r="R3" s="5"/>
      <c r="S3" s="3"/>
      <c r="T3" s="6"/>
      <c r="U3" s="3"/>
      <c r="V3" s="7"/>
      <c r="W3" s="5"/>
      <c r="X3" s="12"/>
    </row>
    <row r="4" spans="1:24" ht="12.75">
      <c r="A4" s="11"/>
      <c r="B4" s="11"/>
      <c r="C4" s="41" t="s">
        <v>25</v>
      </c>
      <c r="D4" s="37" t="s">
        <v>4</v>
      </c>
      <c r="E4" s="22"/>
      <c r="F4" s="38"/>
      <c r="G4" s="41" t="s">
        <v>25</v>
      </c>
      <c r="H4" s="37" t="s">
        <v>4</v>
      </c>
      <c r="I4" s="22"/>
      <c r="J4" s="38"/>
      <c r="K4" s="41" t="s">
        <v>25</v>
      </c>
      <c r="L4" s="37" t="s">
        <v>4</v>
      </c>
      <c r="M4" s="22"/>
      <c r="N4" s="38"/>
      <c r="O4" s="41" t="s">
        <v>25</v>
      </c>
      <c r="P4" s="37" t="s">
        <v>4</v>
      </c>
      <c r="Q4" s="22"/>
      <c r="R4" s="38"/>
      <c r="S4" s="3"/>
      <c r="T4" s="41" t="s">
        <v>25</v>
      </c>
      <c r="U4" s="37" t="s">
        <v>4</v>
      </c>
      <c r="V4" s="22"/>
      <c r="W4" s="38"/>
      <c r="X4" s="12"/>
    </row>
    <row r="5" spans="1:24" ht="12.75">
      <c r="A5" s="11"/>
      <c r="B5" s="11"/>
      <c r="C5" s="39" t="s">
        <v>2</v>
      </c>
      <c r="D5" s="39" t="s">
        <v>3</v>
      </c>
      <c r="E5" s="39" t="s">
        <v>4</v>
      </c>
      <c r="F5" s="39" t="s">
        <v>5</v>
      </c>
      <c r="G5" s="39" t="s">
        <v>2</v>
      </c>
      <c r="H5" s="39" t="s">
        <v>3</v>
      </c>
      <c r="I5" s="39" t="s">
        <v>4</v>
      </c>
      <c r="J5" s="39" t="s">
        <v>5</v>
      </c>
      <c r="K5" s="39" t="s">
        <v>2</v>
      </c>
      <c r="L5" s="39" t="s">
        <v>3</v>
      </c>
      <c r="M5" s="39" t="s">
        <v>4</v>
      </c>
      <c r="N5" s="39" t="s">
        <v>5</v>
      </c>
      <c r="O5" s="39" t="s">
        <v>2</v>
      </c>
      <c r="P5" s="39" t="s">
        <v>3</v>
      </c>
      <c r="Q5" s="39" t="s">
        <v>4</v>
      </c>
      <c r="R5" s="39" t="s">
        <v>5</v>
      </c>
      <c r="S5" s="4"/>
      <c r="T5" s="39" t="s">
        <v>2</v>
      </c>
      <c r="U5" s="39" t="s">
        <v>3</v>
      </c>
      <c r="V5" s="39" t="s">
        <v>4</v>
      </c>
      <c r="W5" s="39" t="s">
        <v>5</v>
      </c>
      <c r="X5" s="12"/>
    </row>
    <row r="6" spans="1:24" ht="12.75">
      <c r="A6" s="14"/>
      <c r="B6" s="14" t="s">
        <v>6</v>
      </c>
      <c r="C6" s="40" t="s">
        <v>24</v>
      </c>
      <c r="D6" s="40" t="s">
        <v>7</v>
      </c>
      <c r="E6" s="40" t="s">
        <v>26</v>
      </c>
      <c r="F6" s="40" t="s">
        <v>26</v>
      </c>
      <c r="G6" s="40" t="s">
        <v>24</v>
      </c>
      <c r="H6" s="40" t="s">
        <v>7</v>
      </c>
      <c r="I6" s="40" t="s">
        <v>26</v>
      </c>
      <c r="J6" s="40" t="s">
        <v>26</v>
      </c>
      <c r="K6" s="40" t="s">
        <v>24</v>
      </c>
      <c r="L6" s="40" t="s">
        <v>7</v>
      </c>
      <c r="M6" s="40" t="s">
        <v>26</v>
      </c>
      <c r="N6" s="40" t="s">
        <v>26</v>
      </c>
      <c r="O6" s="40" t="s">
        <v>24</v>
      </c>
      <c r="P6" s="40" t="s">
        <v>7</v>
      </c>
      <c r="Q6" s="40" t="s">
        <v>26</v>
      </c>
      <c r="R6" s="40" t="s">
        <v>26</v>
      </c>
      <c r="S6" s="15" t="s">
        <v>32</v>
      </c>
      <c r="T6" s="40" t="s">
        <v>24</v>
      </c>
      <c r="U6" s="40" t="s">
        <v>7</v>
      </c>
      <c r="V6" s="40" t="s">
        <v>26</v>
      </c>
      <c r="W6" s="40" t="s">
        <v>26</v>
      </c>
      <c r="X6" s="36" t="s">
        <v>43</v>
      </c>
    </row>
    <row r="7" spans="1:24" ht="12.75">
      <c r="A7" s="16">
        <v>1</v>
      </c>
      <c r="B7" s="10" t="s">
        <v>8</v>
      </c>
      <c r="C7" s="32">
        <v>2</v>
      </c>
      <c r="D7" s="34">
        <f>IF(C7&gt;0,E$3/C7/24," ")</f>
        <v>0.015872916666666667</v>
      </c>
      <c r="E7" s="47">
        <f aca="true" t="shared" si="0" ref="E7:E39">IF(C7&gt;0,ABS(MINUTE(D7)*60+SECOND(D7)-MINUTE(D8)*60-SECOND(D8)),0)</f>
        <v>979</v>
      </c>
      <c r="F7" s="42">
        <v>40</v>
      </c>
      <c r="G7" s="32">
        <v>2</v>
      </c>
      <c r="H7" s="34">
        <f>IF(G7&gt;0,I$3/G7/24," ")</f>
        <v>0.005245833333333334</v>
      </c>
      <c r="I7" s="47">
        <f aca="true" t="shared" si="1" ref="I7:I39">IF(G7&gt;0,ABS(MINUTE(H7)*60+SECOND(H7)-MINUTE(H8)*60-SECOND(H8)),0)</f>
        <v>62</v>
      </c>
      <c r="J7" s="42">
        <v>60</v>
      </c>
      <c r="K7" s="32">
        <v>2</v>
      </c>
      <c r="L7" s="34">
        <f>IF(K7&gt;0,M$3/K7/24," ")</f>
        <v>0.022029166666666666</v>
      </c>
      <c r="M7" s="47">
        <f aca="true" t="shared" si="2" ref="M7:M19">IF(K7&gt;0,ABS(MINUTE(L7)*60+SECOND(L7)-MINUTE(L8)*60-SECOND(L8)),0)</f>
        <v>104</v>
      </c>
      <c r="N7" s="42">
        <v>10</v>
      </c>
      <c r="O7" s="32">
        <v>2</v>
      </c>
      <c r="P7" s="34">
        <f>IF(O7&gt;0,Q$3/O7/24+TIME(0,0,30)," ")</f>
        <v>0.015413888888888888</v>
      </c>
      <c r="Q7" s="47">
        <f>IF(O7&gt;0,ABS(MINUTE(P7)*60+SECOND(P7)-MINUTE(P8)*60-SECOND(P8)),0)</f>
        <v>635</v>
      </c>
      <c r="R7" s="42">
        <v>30</v>
      </c>
      <c r="S7" s="17" t="s">
        <v>39</v>
      </c>
      <c r="T7" s="32">
        <v>3</v>
      </c>
      <c r="U7" s="34">
        <f>IF(T7&gt;0,LOOKUP(S7,$B$42:$B$51,$C$42:$C$51)/T7/24," ")</f>
        <v>0.003461111111111111</v>
      </c>
      <c r="V7" s="47">
        <f aca="true" t="shared" si="3" ref="V7:V39">IF(T7&gt;0,ABS(MINUTE(U7)*60+SECOND(U7)-MINUTE(U8)*60-SECOND(U8)),0)</f>
        <v>16</v>
      </c>
      <c r="W7" s="48">
        <v>60</v>
      </c>
      <c r="X7" s="49">
        <f>E7+F7+I7+J7+M7+N7+Q7+R7+V7+W8</f>
        <v>1936</v>
      </c>
    </row>
    <row r="8" spans="1:24" ht="12.75">
      <c r="A8" s="14"/>
      <c r="B8" s="14"/>
      <c r="C8" s="33">
        <f>IF(D8&gt;0,3600/(MINUTE(D8)*60+SECOND(D8))*E$3," ")</f>
        <v>1.1671659574468085</v>
      </c>
      <c r="D8" s="35">
        <v>0.027199074074074073</v>
      </c>
      <c r="E8" s="43"/>
      <c r="F8" s="43"/>
      <c r="G8" s="33">
        <f>IF(H8&gt;0,3600/(MINUTE(H8)*60+SECOND(H8))*I$3," ")</f>
        <v>2.318363171355499</v>
      </c>
      <c r="H8" s="35">
        <v>0.004525462962962963</v>
      </c>
      <c r="I8" s="43"/>
      <c r="J8" s="44"/>
      <c r="K8" s="33">
        <f>IF(L8&gt;0,3600/(MINUTE(L8)*60+SECOND(L8))*M$3," ")</f>
        <v>2.1159755419677597</v>
      </c>
      <c r="L8" s="35">
        <v>0.02082175925925926</v>
      </c>
      <c r="M8" s="43"/>
      <c r="N8" s="44"/>
      <c r="O8" s="33">
        <f>IF(P8&gt;0,3600/(MINUTE(P8)*60+SECOND(P8))*Q$3," ")</f>
        <v>1.3235993899339094</v>
      </c>
      <c r="P8" s="35">
        <v>0.0227662037037037</v>
      </c>
      <c r="Q8" s="43"/>
      <c r="R8" s="43"/>
      <c r="S8" s="9"/>
      <c r="T8" s="33">
        <f>IF(U8&gt;0,3600/(MINUTE(U8)*60+SECOND(U8))*LOOKUP(S7,$B$42:$B$51,$C$42:$C$51)," ")</f>
        <v>2.8480000000000003</v>
      </c>
      <c r="U8" s="35">
        <v>0.003645833333333333</v>
      </c>
      <c r="V8" s="43"/>
      <c r="W8" s="45"/>
      <c r="X8" s="50"/>
    </row>
    <row r="9" spans="1:24" ht="12.75">
      <c r="A9" s="10">
        <v>3</v>
      </c>
      <c r="B9" s="10" t="s">
        <v>9</v>
      </c>
      <c r="C9" s="32">
        <v>3</v>
      </c>
      <c r="D9" s="34">
        <f>IF(C9&gt;0,E$3/C9/24," ")</f>
        <v>0.010581944444444444</v>
      </c>
      <c r="E9" s="47">
        <f t="shared" si="0"/>
        <v>696</v>
      </c>
      <c r="F9" s="42">
        <v>10</v>
      </c>
      <c r="G9" s="32">
        <v>2.6</v>
      </c>
      <c r="H9" s="34">
        <f>IF(G9&gt;0,I$3/G9/24," ")</f>
        <v>0.0040352564102564105</v>
      </c>
      <c r="I9" s="47">
        <f t="shared" si="1"/>
        <v>53</v>
      </c>
      <c r="J9" s="42">
        <v>60</v>
      </c>
      <c r="K9" s="32">
        <v>2.3</v>
      </c>
      <c r="L9" s="34">
        <f>IF(K9&gt;0,M$3/K9/24," ")</f>
        <v>0.019155797101449275</v>
      </c>
      <c r="M9" s="47">
        <f t="shared" si="2"/>
        <v>444</v>
      </c>
      <c r="N9" s="42">
        <v>10</v>
      </c>
      <c r="O9" s="32">
        <v>2</v>
      </c>
      <c r="P9" s="34">
        <f>IF(O9&gt;0,Q$3/O9/24+TIME(0,0,30)," ")</f>
        <v>0.015413888888888888</v>
      </c>
      <c r="Q9" s="47">
        <f>IF(O9&gt;0,ABS(MINUTE(P9)*60+SECOND(P9)-MINUTE(P10)*60-SECOND(P10)),0)</f>
        <v>665</v>
      </c>
      <c r="R9" s="42">
        <v>20</v>
      </c>
      <c r="S9" s="17" t="s">
        <v>36</v>
      </c>
      <c r="T9" s="32">
        <v>2</v>
      </c>
      <c r="U9" s="34">
        <f>IF(T9&gt;0,LOOKUP(S9,$B$42:$B$51,$C$42:$C$51)/T9/24," ")</f>
        <v>0.005035416666666666</v>
      </c>
      <c r="V9" s="47">
        <f t="shared" si="3"/>
        <v>65</v>
      </c>
      <c r="W9" s="48">
        <v>0</v>
      </c>
      <c r="X9" s="49">
        <f>E9+F9+I9+J9+M9+N9+Q9+R9+V9+W10</f>
        <v>2023</v>
      </c>
    </row>
    <row r="10" spans="1:24" ht="12.75">
      <c r="A10" s="14"/>
      <c r="B10" s="14"/>
      <c r="C10" s="33">
        <f>IF(D10&gt;0,3600/(MINUTE(D10)*60+SECOND(D10))*E$3," ")</f>
        <v>1.7036273291925466</v>
      </c>
      <c r="D10" s="35">
        <v>0.018634259259259257</v>
      </c>
      <c r="E10" s="43"/>
      <c r="F10" s="43"/>
      <c r="G10" s="33">
        <f>IF(H10&gt;0,3600/(MINUTE(H10)*60+SECOND(H10))*I$3," ")</f>
        <v>3.0624324324324323</v>
      </c>
      <c r="H10" s="35">
        <v>0.003425925925925926</v>
      </c>
      <c r="I10" s="43"/>
      <c r="J10" s="44"/>
      <c r="K10" s="33">
        <f>IF(L10&gt;0,3600/(MINUTE(L10)*60+SECOND(L10))*M$3," ")</f>
        <v>1.8135493091948545</v>
      </c>
      <c r="L10" s="35">
        <v>0.024293981481481482</v>
      </c>
      <c r="M10" s="43"/>
      <c r="N10" s="44"/>
      <c r="O10" s="33">
        <f>IF(P10&gt;0,3600/(MINUTE(P10)*60+SECOND(P10))*Q$3," ")</f>
        <v>1.3037155733600398</v>
      </c>
      <c r="P10" s="35">
        <v>0.023113425925925926</v>
      </c>
      <c r="Q10" s="43"/>
      <c r="R10" s="43"/>
      <c r="S10" s="9"/>
      <c r="T10" s="33">
        <f>IF(U10&gt;0,3600/(MINUTE(U10)*60+SECOND(U10))*LOOKUP(S9,$B$42:$B$51,$C$42:$C$51)," ")</f>
        <v>2.3516756756756756</v>
      </c>
      <c r="U10" s="35">
        <v>0.0042824074074074075</v>
      </c>
      <c r="V10" s="43"/>
      <c r="W10" s="45"/>
      <c r="X10" s="50"/>
    </row>
    <row r="11" spans="1:24" ht="12.75">
      <c r="A11" s="10">
        <v>4</v>
      </c>
      <c r="B11" s="10" t="s">
        <v>10</v>
      </c>
      <c r="C11" s="32">
        <v>2.7</v>
      </c>
      <c r="D11" s="34">
        <f>IF(C11&gt;0,E$3/C11/24," ")</f>
        <v>0.011757716049382715</v>
      </c>
      <c r="E11" s="47">
        <f t="shared" si="0"/>
        <v>1112</v>
      </c>
      <c r="F11" s="42">
        <v>40</v>
      </c>
      <c r="G11" s="32">
        <v>2.5</v>
      </c>
      <c r="H11" s="34">
        <f>IF(G11&gt;0,I$3/G11/24," ")</f>
        <v>0.004196666666666667</v>
      </c>
      <c r="I11" s="47">
        <f t="shared" si="1"/>
        <v>87</v>
      </c>
      <c r="J11" s="42">
        <v>60</v>
      </c>
      <c r="K11" s="32">
        <v>2.5</v>
      </c>
      <c r="L11" s="34">
        <f>IF(K11&gt;0,M$3/K11/24," ")</f>
        <v>0.01762333333333333</v>
      </c>
      <c r="M11" s="47">
        <f t="shared" si="2"/>
        <v>793</v>
      </c>
      <c r="N11" s="42">
        <v>0</v>
      </c>
      <c r="O11" s="32">
        <v>2</v>
      </c>
      <c r="P11" s="34">
        <f>IF(O11&gt;0,Q$3/O11/24+TIME(0,0,30)," ")</f>
        <v>0.015413888888888888</v>
      </c>
      <c r="Q11" s="47">
        <f>IF(O11&gt;0,ABS(MINUTE(P11)*60+SECOND(P11)-MINUTE(P12)*60-SECOND(P12)),0)</f>
        <v>647</v>
      </c>
      <c r="R11" s="42">
        <v>10</v>
      </c>
      <c r="S11" s="17" t="s">
        <v>36</v>
      </c>
      <c r="T11" s="32">
        <v>2</v>
      </c>
      <c r="U11" s="34">
        <f>IF(T11&gt;0,LOOKUP(S11,$B$42:$B$51,$C$42:$C$51)/T11/24," ")</f>
        <v>0.005035416666666666</v>
      </c>
      <c r="V11" s="47">
        <f t="shared" si="3"/>
        <v>111</v>
      </c>
      <c r="W11" s="48">
        <v>0</v>
      </c>
      <c r="X11" s="49">
        <f>E11+F11+I11+J11+M11+N11+Q11+R11+V11+W12</f>
        <v>2860</v>
      </c>
    </row>
    <row r="12" spans="1:24" ht="12.75">
      <c r="A12" s="14"/>
      <c r="B12" s="14"/>
      <c r="C12" s="33">
        <f>IF(D12&gt;0,3600/(MINUTE(D12)*60+SECOND(D12))*E$3," ")</f>
        <v>1.2889285714285714</v>
      </c>
      <c r="D12" s="35">
        <v>0.02462962962962963</v>
      </c>
      <c r="E12" s="43"/>
      <c r="F12" s="43"/>
      <c r="G12" s="33">
        <f>IF(H12&gt;0,3600/(MINUTE(H12)*60+SECOND(H12))*I$3," ")</f>
        <v>3.2843478260869565</v>
      </c>
      <c r="H12" s="35">
        <v>0.003194444444444444</v>
      </c>
      <c r="I12" s="43"/>
      <c r="J12" s="44"/>
      <c r="K12" s="33">
        <f>IF(L12&gt;0,3600/(MINUTE(L12)*60+SECOND(L12))*M$3," ")</f>
        <v>1.643626943005181</v>
      </c>
      <c r="L12" s="35">
        <v>0.026805555555555555</v>
      </c>
      <c r="M12" s="43"/>
      <c r="N12" s="44"/>
      <c r="O12" s="33">
        <f>IF(P12&gt;0,3600/(MINUTE(P12)*60+SECOND(P12))*Q$3," ")</f>
        <v>1.3155735219807982</v>
      </c>
      <c r="P12" s="35">
        <v>0.02290509259259259</v>
      </c>
      <c r="Q12" s="43"/>
      <c r="R12" s="43"/>
      <c r="S12" s="9"/>
      <c r="T12" s="33">
        <f>IF(U12&gt;0,3600/(MINUTE(U12)*60+SECOND(U12))*LOOKUP(S11,$B$42:$B$51,$C$42:$C$51)," ")</f>
        <v>1.5936263736263736</v>
      </c>
      <c r="U12" s="35">
        <v>0.006319444444444444</v>
      </c>
      <c r="V12" s="43"/>
      <c r="W12" s="45"/>
      <c r="X12" s="50"/>
    </row>
    <row r="13" spans="1:24" ht="12.75">
      <c r="A13" s="10">
        <v>5</v>
      </c>
      <c r="B13" s="10" t="s">
        <v>11</v>
      </c>
      <c r="C13" s="32">
        <v>2.2</v>
      </c>
      <c r="D13" s="34">
        <f>IF(C13&gt;0,E$3/C13/24," ")</f>
        <v>0.014429924242424242</v>
      </c>
      <c r="E13" s="47">
        <f t="shared" si="0"/>
        <v>1295</v>
      </c>
      <c r="F13" s="42">
        <v>40</v>
      </c>
      <c r="G13" s="32">
        <v>2.2</v>
      </c>
      <c r="H13" s="34">
        <f>IF(G13&gt;0,I$3/G13/24," ")</f>
        <v>0.004768939393939394</v>
      </c>
      <c r="I13" s="47">
        <f t="shared" si="1"/>
        <v>62</v>
      </c>
      <c r="J13" s="42">
        <v>60</v>
      </c>
      <c r="K13" s="32">
        <v>2.2</v>
      </c>
      <c r="L13" s="34">
        <f>IF(K13&gt;0,M$3/K13/24," ")</f>
        <v>0.020026515151515146</v>
      </c>
      <c r="M13" s="47">
        <f t="shared" si="2"/>
        <v>180</v>
      </c>
      <c r="N13" s="42">
        <v>0</v>
      </c>
      <c r="O13" s="32">
        <v>2</v>
      </c>
      <c r="P13" s="34">
        <f>IF(O13&gt;0,Q$3/O13/24+TIME(0,0,30)," ")</f>
        <v>0.015413888888888888</v>
      </c>
      <c r="Q13" s="47">
        <f>IF(O13&gt;0,ABS(MINUTE(P13)*60+SECOND(P13)-MINUTE(P14)*60-SECOND(P14)),0)</f>
        <v>576</v>
      </c>
      <c r="R13" s="42">
        <v>30</v>
      </c>
      <c r="S13" s="17" t="s">
        <v>36</v>
      </c>
      <c r="T13" s="32">
        <v>2</v>
      </c>
      <c r="U13" s="34">
        <f>IF(T13&gt;0,LOOKUP(S13,$B$42:$B$51,$C$42:$C$51)/T13/24," ")</f>
        <v>0.005035416666666666</v>
      </c>
      <c r="V13" s="47">
        <f t="shared" si="3"/>
        <v>173</v>
      </c>
      <c r="W13" s="48">
        <v>60</v>
      </c>
      <c r="X13" s="49">
        <f>E13+F13+I13+J13+M13+N13+Q13+R13+V13+W14</f>
        <v>2416</v>
      </c>
    </row>
    <row r="14" spans="1:24" ht="12.75">
      <c r="A14" s="14"/>
      <c r="B14" s="14"/>
      <c r="C14" s="33">
        <f>IF(D14&gt;0,3600/(MINUTE(D14)*60+SECOND(D14))*E$3," ")</f>
        <v>1.0790086546026751</v>
      </c>
      <c r="D14" s="35">
        <v>0.029421296296296296</v>
      </c>
      <c r="E14" s="43"/>
      <c r="F14" s="43"/>
      <c r="G14" s="33">
        <f>IF(H14&gt;0,3600/(MINUTE(H14)*60+SECOND(H14))*I$3," ")</f>
        <v>2.5899428571428578</v>
      </c>
      <c r="H14" s="35">
        <v>0.004050925925925926</v>
      </c>
      <c r="I14" s="43"/>
      <c r="J14" s="44"/>
      <c r="K14" s="33">
        <f>IF(L14&gt;0,3600/(MINUTE(L14)*60+SECOND(L14))*M$3," ")</f>
        <v>1.993005235602094</v>
      </c>
      <c r="L14" s="35">
        <v>0.02210648148148148</v>
      </c>
      <c r="M14" s="43"/>
      <c r="N14" s="44"/>
      <c r="O14" s="33">
        <f>IF(P14&gt;0,3600/(MINUTE(P14)*60+SECOND(P14))*Q$3," ")</f>
        <v>1.3645283018867924</v>
      </c>
      <c r="P14" s="35">
        <v>0.022083333333333333</v>
      </c>
      <c r="Q14" s="43"/>
      <c r="R14" s="43"/>
      <c r="S14" s="9"/>
      <c r="T14" s="33">
        <f>IF(U14&gt;0,3600/(MINUTE(U14)*60+SECOND(U14))*LOOKUP(S13,$B$42:$B$51,$C$42:$C$51)," ")</f>
        <v>3.3210687022900767</v>
      </c>
      <c r="U14" s="35">
        <v>0.0030324074074074073</v>
      </c>
      <c r="V14" s="43"/>
      <c r="W14" s="45"/>
      <c r="X14" s="50"/>
    </row>
    <row r="15" spans="1:24" ht="12.75">
      <c r="A15" s="10">
        <v>6</v>
      </c>
      <c r="B15" s="10" t="s">
        <v>12</v>
      </c>
      <c r="C15" s="32">
        <v>2.4</v>
      </c>
      <c r="D15" s="34">
        <f>IF(C15&gt;0,E$3/C15/24," ")</f>
        <v>0.013227430555555557</v>
      </c>
      <c r="E15" s="47">
        <f t="shared" si="0"/>
        <v>535</v>
      </c>
      <c r="F15" s="42">
        <v>50</v>
      </c>
      <c r="G15" s="32">
        <v>2.4</v>
      </c>
      <c r="H15" s="34">
        <f>IF(G15&gt;0,I$3/G15/24," ")</f>
        <v>0.004371527777777779</v>
      </c>
      <c r="I15" s="47">
        <f t="shared" si="1"/>
        <v>182</v>
      </c>
      <c r="J15" s="42">
        <v>60</v>
      </c>
      <c r="K15" s="32">
        <v>2.1</v>
      </c>
      <c r="L15" s="34">
        <f>IF(K15&gt;0,M$3/K15/24," ")</f>
        <v>0.020980158730158727</v>
      </c>
      <c r="M15" s="47">
        <f t="shared" si="2"/>
        <v>14</v>
      </c>
      <c r="N15" s="42">
        <v>0</v>
      </c>
      <c r="O15" s="32">
        <v>2</v>
      </c>
      <c r="P15" s="34">
        <f>IF(O15&gt;0,Q$3/O15/24+TIME(0,0,30)," ")</f>
        <v>0.015413888888888888</v>
      </c>
      <c r="Q15" s="47">
        <f>IF(O15&gt;0,ABS(MINUTE(P15)*60+SECOND(P15)-MINUTE(P16)*60-SECOND(P16)),0)</f>
        <v>592</v>
      </c>
      <c r="R15" s="42">
        <v>10</v>
      </c>
      <c r="S15" s="17" t="s">
        <v>37</v>
      </c>
      <c r="T15" s="32">
        <v>2.5</v>
      </c>
      <c r="U15" s="34">
        <f>IF(T15&gt;0,LOOKUP(S15,$B$42:$B$51,$C$42:$C$51)/T15/24," ")</f>
        <v>0.004036666666666667</v>
      </c>
      <c r="V15" s="47">
        <f t="shared" si="3"/>
        <v>45</v>
      </c>
      <c r="W15" s="48">
        <v>60</v>
      </c>
      <c r="X15" s="49">
        <f>E15+F15+I15+J15+M15+N15+Q15+R15+V15+W16</f>
        <v>1488</v>
      </c>
    </row>
    <row r="16" spans="1:24" ht="12.75">
      <c r="A16" s="14"/>
      <c r="B16" s="14"/>
      <c r="C16" s="33">
        <f>IF(D16&gt;0,3600/(MINUTE(D16)*60+SECOND(D16))*E$3," ")</f>
        <v>1.6345887961859358</v>
      </c>
      <c r="D16" s="35">
        <v>0.019421296296296294</v>
      </c>
      <c r="E16" s="43"/>
      <c r="F16" s="43"/>
      <c r="G16" s="33">
        <f>IF(H16&gt;0,3600/(MINUTE(H16)*60+SECOND(H16))*I$3," ")</f>
        <v>4.6248979591836745</v>
      </c>
      <c r="H16" s="35">
        <v>0.0022685185185185182</v>
      </c>
      <c r="I16" s="43"/>
      <c r="J16" s="44"/>
      <c r="K16" s="33">
        <f>IF(L16&gt;0,3600/(MINUTE(L16)*60+SECOND(L16))*M$3," ")</f>
        <v>2.0835467980295563</v>
      </c>
      <c r="L16" s="35">
        <v>0.021145833333333332</v>
      </c>
      <c r="M16" s="43"/>
      <c r="N16" s="44"/>
      <c r="O16" s="33">
        <f>IF(P16&gt;0,3600/(MINUTE(P16)*60+SECOND(P16))*Q$3," ")</f>
        <v>1.3531808731808732</v>
      </c>
      <c r="P16" s="35">
        <v>0.02226851851851852</v>
      </c>
      <c r="Q16" s="43"/>
      <c r="R16" s="43"/>
      <c r="S16" s="9"/>
      <c r="T16" s="33">
        <f>IF(U16&gt;0,3600/(MINUTE(U16)*60+SECOND(U16))*LOOKUP(S15,$B$42:$B$51,$C$42:$C$51)," ")</f>
        <v>2.212994923857868</v>
      </c>
      <c r="U16" s="35">
        <v>0.004560185185185185</v>
      </c>
      <c r="V16" s="43"/>
      <c r="W16" s="45"/>
      <c r="X16" s="50"/>
    </row>
    <row r="17" spans="1:24" ht="12.75">
      <c r="A17" s="10">
        <v>7</v>
      </c>
      <c r="B17" s="10" t="s">
        <v>13</v>
      </c>
      <c r="C17" s="32">
        <v>2.7</v>
      </c>
      <c r="D17" s="34">
        <f>IF(C17&gt;0,E$3/C17/24," ")</f>
        <v>0.011757716049382715</v>
      </c>
      <c r="E17" s="47">
        <f t="shared" si="0"/>
        <v>1341</v>
      </c>
      <c r="F17" s="42">
        <v>20</v>
      </c>
      <c r="G17" s="32">
        <v>2.3</v>
      </c>
      <c r="H17" s="34">
        <f>IF(G17&gt;0,I$3/G17/24," ")</f>
        <v>0.004561594202898552</v>
      </c>
      <c r="I17" s="47">
        <f t="shared" si="1"/>
        <v>219</v>
      </c>
      <c r="J17" s="42">
        <v>60</v>
      </c>
      <c r="K17" s="32">
        <v>3.8</v>
      </c>
      <c r="L17" s="34">
        <f>IF(K17&gt;0,M$3/K17/24," ")</f>
        <v>0.011594298245614034</v>
      </c>
      <c r="M17" s="47">
        <f t="shared" si="2"/>
        <v>771</v>
      </c>
      <c r="N17" s="42">
        <v>0</v>
      </c>
      <c r="O17" s="32">
        <v>2.3</v>
      </c>
      <c r="P17" s="34">
        <f>IF(O17&gt;0,Q$3/O17/24+TIME(0,0,30)," ")</f>
        <v>0.013448671497584542</v>
      </c>
      <c r="Q17" s="47">
        <f>IF(O17&gt;0,ABS(MINUTE(P17)*60+SECOND(P17)-MINUTE(P18)*60-SECOND(P18)),0)</f>
        <v>607</v>
      </c>
      <c r="R17" s="42">
        <v>10</v>
      </c>
      <c r="S17" s="17" t="s">
        <v>35</v>
      </c>
      <c r="T17" s="32">
        <v>2.2</v>
      </c>
      <c r="U17" s="34">
        <f>IF(T17&gt;0,LOOKUP(S17,$B$42:$B$51,$C$42:$C$51)/T17/24," ")</f>
        <v>0.004579545454545454</v>
      </c>
      <c r="V17" s="47">
        <f t="shared" si="3"/>
        <v>111</v>
      </c>
      <c r="W17" s="48">
        <v>0</v>
      </c>
      <c r="X17" s="49">
        <f>E17+F17+I17+J17+M17+N17+Q17+R17+V17+W18</f>
        <v>3139</v>
      </c>
    </row>
    <row r="18" spans="1:24" ht="12.75">
      <c r="A18" s="14"/>
      <c r="B18" s="14"/>
      <c r="C18" s="33">
        <f>IF(D18&gt;0,3600/(MINUTE(D18)*60+SECOND(D18))*E$3," ")</f>
        <v>1.1636996181586763</v>
      </c>
      <c r="D18" s="35">
        <v>0.027280092592592592</v>
      </c>
      <c r="E18" s="43"/>
      <c r="F18" s="43"/>
      <c r="G18" s="33">
        <f>IF(H18&gt;0,3600/(MINUTE(H18)*60+SECOND(H18))*I$3," ")</f>
        <v>5.1798857142857155</v>
      </c>
      <c r="H18" s="35">
        <v>0.002025462962962963</v>
      </c>
      <c r="I18" s="43"/>
      <c r="J18" s="44"/>
      <c r="K18" s="33">
        <f>IF(L18&gt;0,3600/(MINUTE(L18)*60+SECOND(L18))*M$3," ")</f>
        <v>2.1470050761421318</v>
      </c>
      <c r="L18" s="35">
        <v>0.020520833333333332</v>
      </c>
      <c r="M18" s="43"/>
      <c r="N18" s="44"/>
      <c r="O18" s="33">
        <f>IF(P18&gt;0,3600/(MINUTE(P18)*60+SECOND(P18))*Q$3," ")</f>
        <v>1.4717467495760315</v>
      </c>
      <c r="P18" s="35">
        <v>0.020474537037037038</v>
      </c>
      <c r="Q18" s="43"/>
      <c r="R18" s="43"/>
      <c r="S18" s="9"/>
      <c r="T18" s="33">
        <f>IF(U18&gt;0,3600/(MINUTE(U18)*60+SECOND(U18))*LOOKUP(S17,$B$42:$B$51,$C$42:$C$51)," ")</f>
        <v>3.054315789473684</v>
      </c>
      <c r="U18" s="35">
        <v>0.003298611111111111</v>
      </c>
      <c r="V18" s="43"/>
      <c r="W18" s="45"/>
      <c r="X18" s="50"/>
    </row>
    <row r="19" spans="1:24" ht="12.75">
      <c r="A19" s="10">
        <v>8</v>
      </c>
      <c r="B19" s="10" t="s">
        <v>14</v>
      </c>
      <c r="C19" s="32">
        <v>2</v>
      </c>
      <c r="D19" s="34">
        <f>IF(C19&gt;0,E$3/C19/24," ")</f>
        <v>0.015872916666666667</v>
      </c>
      <c r="E19" s="47">
        <f t="shared" si="0"/>
        <v>1119</v>
      </c>
      <c r="F19" s="42">
        <v>90</v>
      </c>
      <c r="G19" s="32">
        <v>2</v>
      </c>
      <c r="H19" s="34">
        <f>IF(G19&gt;0,I$3/G19/24," ")</f>
        <v>0.005245833333333334</v>
      </c>
      <c r="I19" s="47">
        <f t="shared" si="1"/>
        <v>229</v>
      </c>
      <c r="J19" s="42">
        <v>60</v>
      </c>
      <c r="K19" s="32">
        <v>2</v>
      </c>
      <c r="L19" s="34">
        <f>IF(K19&gt;0,M$3/K19/24," ")</f>
        <v>0.022029166666666666</v>
      </c>
      <c r="M19" s="47">
        <f t="shared" si="2"/>
        <v>47</v>
      </c>
      <c r="N19" s="42">
        <v>10</v>
      </c>
      <c r="O19" s="32">
        <v>2.1</v>
      </c>
      <c r="P19" s="34">
        <f>IF(O19&gt;0,Q$3/O19/24+TIME(0,0,30)," ")</f>
        <v>0.01469642857142857</v>
      </c>
      <c r="Q19" s="47">
        <f>IF(O19&gt;0,ABS(MINUTE(P19)*60+SECOND(P19)-MINUTE(P20)*60-SECOND(P20)),0)</f>
        <v>701</v>
      </c>
      <c r="R19" s="42">
        <v>10</v>
      </c>
      <c r="S19" s="17" t="s">
        <v>35</v>
      </c>
      <c r="T19" s="32">
        <v>2</v>
      </c>
      <c r="U19" s="34">
        <f>IF(T19&gt;0,LOOKUP(S19,$B$42:$B$51,$C$42:$C$51)/T19/24," ")</f>
        <v>0.0050374999999999994</v>
      </c>
      <c r="V19" s="47">
        <f t="shared" si="3"/>
        <v>87</v>
      </c>
      <c r="W19" s="48">
        <v>60</v>
      </c>
      <c r="X19" s="49">
        <f>E19+F19+I19+J19+M19+N19+Q19+R19+V19+W20</f>
        <v>2353</v>
      </c>
    </row>
    <row r="20" spans="1:24" ht="12.75">
      <c r="A20" s="14"/>
      <c r="B20" s="14"/>
      <c r="C20" s="33">
        <f>IF(D20&gt;0,3600/(MINUTE(D20)*60+SECOND(D20))*E$3," ")</f>
        <v>1.101542168674699</v>
      </c>
      <c r="D20" s="35">
        <v>0.028819444444444443</v>
      </c>
      <c r="E20" s="43"/>
      <c r="F20" s="43"/>
      <c r="G20" s="33">
        <f>IF(H20&gt;0,3600/(MINUTE(H20)*60+SECOND(H20))*I$3," ")</f>
        <v>4.046785714285715</v>
      </c>
      <c r="H20" s="35">
        <v>0.0025925925925925925</v>
      </c>
      <c r="I20" s="43"/>
      <c r="J20" s="44"/>
      <c r="K20" s="33">
        <f>IF(L20&gt;0,3600/(MINUTE(L20)*60+SECOND(L20))*M$3," ")</f>
        <v>2.0509913793103447</v>
      </c>
      <c r="L20" s="35">
        <v>0.02148148148148148</v>
      </c>
      <c r="M20" s="43"/>
      <c r="N20" s="44"/>
      <c r="O20" s="33">
        <f>IF(P20&gt;0,3600/(MINUTE(P20)*60+SECOND(P20))*Q$3," ")</f>
        <v>1.3209132420091323</v>
      </c>
      <c r="P20" s="35">
        <v>0.0228125</v>
      </c>
      <c r="Q20" s="43"/>
      <c r="R20" s="43"/>
      <c r="S20" s="9"/>
      <c r="T20" s="33">
        <f>IF(U20&gt;0,3600/(MINUTE(U20)*60+SECOND(U20))*LOOKUP(S19,$B$42:$B$51,$C$42:$C$51)," ")</f>
        <v>2.5013793103448276</v>
      </c>
      <c r="U20" s="35">
        <v>0.004027777777777778</v>
      </c>
      <c r="V20" s="43"/>
      <c r="W20" s="45"/>
      <c r="X20" s="50"/>
    </row>
    <row r="21" spans="1:24" ht="12.75">
      <c r="A21" s="10">
        <v>9</v>
      </c>
      <c r="B21" s="10" t="s">
        <v>15</v>
      </c>
      <c r="C21" s="32">
        <v>3</v>
      </c>
      <c r="D21" s="34">
        <f>IF(C21&gt;0,E$3/C21/24," ")</f>
        <v>0.010581944444444444</v>
      </c>
      <c r="E21" s="47">
        <f t="shared" si="0"/>
        <v>1628</v>
      </c>
      <c r="F21" s="42">
        <v>20</v>
      </c>
      <c r="G21" s="32">
        <v>3</v>
      </c>
      <c r="H21" s="34">
        <f>IF(G21&gt;0,I$3/G21/24," ")</f>
        <v>0.0034972222222222227</v>
      </c>
      <c r="I21" s="47">
        <f t="shared" si="1"/>
        <v>93</v>
      </c>
      <c r="J21" s="42">
        <v>60</v>
      </c>
      <c r="K21" s="32">
        <v>2</v>
      </c>
      <c r="L21" s="34">
        <f>IF(K21&gt;0,M$3/K21/24," ")</f>
        <v>0.022029166666666666</v>
      </c>
      <c r="M21" s="47">
        <f aca="true" t="shared" si="4" ref="M21:M39">IF(K21&gt;0,ABS(MINUTE(L21)*60+SECOND(L21)-MINUTE(L22)*60-SECOND(L22)),0)</f>
        <v>722</v>
      </c>
      <c r="N21" s="42">
        <v>10</v>
      </c>
      <c r="O21" s="32">
        <v>2</v>
      </c>
      <c r="P21" s="34">
        <f>IF(O21&gt;0,Q$3/O21/24+TIME(0,0,30)," ")</f>
        <v>0.015413888888888888</v>
      </c>
      <c r="Q21" s="47">
        <f>IF(O21&gt;0,ABS(MINUTE(P21)*60+SECOND(P21)-MINUTE(P22)*60-SECOND(P22)),0)</f>
        <v>644</v>
      </c>
      <c r="R21" s="42">
        <v>30</v>
      </c>
      <c r="S21" s="17" t="s">
        <v>41</v>
      </c>
      <c r="T21" s="32">
        <v>4</v>
      </c>
      <c r="U21" s="34">
        <f>IF(T21&gt;0,LOOKUP(S21,$B$42:$B$51,$C$42:$C$51)/T21/24," ")</f>
        <v>0.002589583333333333</v>
      </c>
      <c r="V21" s="47">
        <f t="shared" si="3"/>
        <v>160</v>
      </c>
      <c r="W21" s="48">
        <v>60</v>
      </c>
      <c r="X21" s="49">
        <f>E21+F21+I21+J21+M21+N21+Q21+R21+V21+W22</f>
        <v>3367</v>
      </c>
    </row>
    <row r="22" spans="1:24" ht="12.75">
      <c r="A22" s="14"/>
      <c r="B22" s="14"/>
      <c r="C22" s="33">
        <f>IF(D22&gt;0,3600/(MINUTE(D22)*60+SECOND(D22))*E$3," ")</f>
        <v>1.0790086546026751</v>
      </c>
      <c r="D22" s="35">
        <v>0.029421296296296296</v>
      </c>
      <c r="E22" s="43"/>
      <c r="F22" s="43"/>
      <c r="G22" s="33">
        <f>IF(H22&gt;0,3600/(MINUTE(H22)*60+SECOND(H22))*I$3," ")</f>
        <v>4.3372248803827755</v>
      </c>
      <c r="H22" s="35">
        <v>0.0024189814814814816</v>
      </c>
      <c r="I22" s="43"/>
      <c r="J22" s="44"/>
      <c r="K22" s="33">
        <f>IF(L22&gt;0,3600/(MINUTE(L22)*60+SECOND(L22))*M$3," ")</f>
        <v>1.4501485714285713</v>
      </c>
      <c r="L22" s="35">
        <v>0.030381944444444444</v>
      </c>
      <c r="M22" s="43"/>
      <c r="N22" s="44"/>
      <c r="O22" s="33">
        <f>IF(P22&gt;0,3600/(MINUTE(P22)*60+SECOND(P22))*Q$3," ")</f>
        <v>1.317570850202429</v>
      </c>
      <c r="P22" s="35">
        <v>0.02287037037037037</v>
      </c>
      <c r="Q22" s="43"/>
      <c r="R22" s="43"/>
      <c r="S22" s="9"/>
      <c r="T22" s="33">
        <f>IF(U22&gt;0,3600/(MINUTE(U22)*60+SECOND(U22))*LOOKUP(S21,$B$42:$B$51,$C$42:$C$51)," ")</f>
        <v>13.983749999999999</v>
      </c>
      <c r="U22" s="35">
        <v>0.0007407407407407407</v>
      </c>
      <c r="V22" s="43"/>
      <c r="W22" s="45"/>
      <c r="X22" s="50"/>
    </row>
    <row r="23" spans="1:24" ht="12.75">
      <c r="A23" s="10">
        <v>11</v>
      </c>
      <c r="B23" s="10" t="s">
        <v>27</v>
      </c>
      <c r="C23" s="32">
        <v>3</v>
      </c>
      <c r="D23" s="34">
        <f>IF(C23&gt;0,E$3/C23/24," ")</f>
        <v>0.010581944444444444</v>
      </c>
      <c r="E23" s="47">
        <f t="shared" si="0"/>
        <v>1361</v>
      </c>
      <c r="F23" s="42">
        <v>20</v>
      </c>
      <c r="G23" s="32">
        <v>3.1</v>
      </c>
      <c r="H23" s="34">
        <f>IF(G23&gt;0,I$3/G23/24," ")</f>
        <v>0.003384408602150538</v>
      </c>
      <c r="I23" s="47">
        <f t="shared" si="1"/>
        <v>52</v>
      </c>
      <c r="J23" s="42">
        <v>60</v>
      </c>
      <c r="K23" s="32">
        <v>3.5</v>
      </c>
      <c r="L23" s="34">
        <f>IF(K23&gt;0,M$3/K23/24," ")</f>
        <v>0.012588095238095237</v>
      </c>
      <c r="M23" s="47">
        <f t="shared" si="4"/>
        <v>169</v>
      </c>
      <c r="N23" s="42">
        <v>10</v>
      </c>
      <c r="O23" s="32">
        <v>2</v>
      </c>
      <c r="P23" s="34">
        <f>IF(O23&gt;0,Q$3/O23/24+TIME(0,0,30)," ")</f>
        <v>0.015413888888888888</v>
      </c>
      <c r="Q23" s="47">
        <f>IF(O23&gt;0,ABS(MINUTE(P23)*60+SECOND(P23)-MINUTE(P24)*60-SECOND(P24)),0)</f>
        <v>689</v>
      </c>
      <c r="R23" s="42">
        <v>10</v>
      </c>
      <c r="S23" s="17" t="s">
        <v>37</v>
      </c>
      <c r="T23" s="32">
        <v>3.3</v>
      </c>
      <c r="U23" s="34">
        <f>IF(T23&gt;0,LOOKUP(S23,$B$42:$B$51,$C$42:$C$51)/T23/24," ")</f>
        <v>0.0030580808080808083</v>
      </c>
      <c r="V23" s="47">
        <f t="shared" si="3"/>
        <v>90</v>
      </c>
      <c r="W23" s="48">
        <v>60</v>
      </c>
      <c r="X23" s="49">
        <f>E23+F23+I23+J23+M23+N23+Q23+R23+V23+W24</f>
        <v>2461</v>
      </c>
    </row>
    <row r="24" spans="1:24" ht="12.75">
      <c r="A24" s="14"/>
      <c r="B24" s="14"/>
      <c r="C24" s="33">
        <f>IF(D24&gt;0,3600/(MINUTE(D24)*60+SECOND(D24))*E$3," ")</f>
        <v>1.205643956043956</v>
      </c>
      <c r="D24" s="35">
        <v>0.026331018518518517</v>
      </c>
      <c r="E24" s="43"/>
      <c r="F24" s="43"/>
      <c r="G24" s="33">
        <f>IF(H24&gt;0,3600/(MINUTE(H24)*60+SECOND(H24))*I$3," ")</f>
        <v>3.777</v>
      </c>
      <c r="H24" s="35">
        <v>0.002777777777777778</v>
      </c>
      <c r="I24" s="43"/>
      <c r="J24" s="44"/>
      <c r="K24" s="33">
        <f>IF(L24&gt;0,3600/(MINUTE(L24)*60+SECOND(L24))*M$3," ")</f>
        <v>3.0283532219570404</v>
      </c>
      <c r="L24" s="35">
        <v>0.014548611111111111</v>
      </c>
      <c r="M24" s="43"/>
      <c r="N24" s="44"/>
      <c r="O24" s="33">
        <f>IF(P24&gt;0,3600/(MINUTE(P24)*60+SECOND(P24))*Q$3," ")</f>
        <v>1.2882335477486393</v>
      </c>
      <c r="P24" s="35">
        <v>0.023391203703703702</v>
      </c>
      <c r="Q24" s="43"/>
      <c r="R24" s="43"/>
      <c r="S24" s="9"/>
      <c r="T24" s="33">
        <f>IF(U24&gt;0,3600/(MINUTE(U24)*60+SECOND(U24))*LOOKUP(S23,$B$42:$B$51,$C$42:$C$51)," ")</f>
        <v>2.463050847457627</v>
      </c>
      <c r="U24" s="35">
        <v>0.004097222222222223</v>
      </c>
      <c r="V24" s="43"/>
      <c r="W24" s="45"/>
      <c r="X24" s="50"/>
    </row>
    <row r="25" spans="1:24" ht="12.75">
      <c r="A25" s="10">
        <v>12</v>
      </c>
      <c r="B25" s="10" t="s">
        <v>28</v>
      </c>
      <c r="C25" s="32">
        <v>2</v>
      </c>
      <c r="D25" s="34">
        <f>IF(C25&gt;0,E$3/C25/24," ")</f>
        <v>0.015872916666666667</v>
      </c>
      <c r="E25" s="47">
        <f t="shared" si="0"/>
        <v>67</v>
      </c>
      <c r="F25" s="42">
        <v>120</v>
      </c>
      <c r="G25" s="32">
        <v>2.5</v>
      </c>
      <c r="H25" s="34">
        <f>IF(G25&gt;0,I$3/G25/24," ")</f>
        <v>0.004196666666666667</v>
      </c>
      <c r="I25" s="47">
        <f t="shared" si="1"/>
        <v>179</v>
      </c>
      <c r="J25" s="42">
        <v>60</v>
      </c>
      <c r="K25" s="32"/>
      <c r="L25" s="34" t="str">
        <f>IF(K25&gt;0,M$3/K25/24," ")</f>
        <v> </v>
      </c>
      <c r="M25" s="47">
        <f t="shared" si="4"/>
        <v>0</v>
      </c>
      <c r="N25" s="42"/>
      <c r="O25" s="32">
        <v>2</v>
      </c>
      <c r="P25" s="34">
        <f>IF(O25&gt;0,Q$3/O25/24+TIME(0,0,30)," ")</f>
        <v>0.015413888888888888</v>
      </c>
      <c r="Q25" s="47">
        <f>IF(O25&gt;0,ABS(MINUTE(P25)*60+SECOND(P25)-MINUTE(P26)*60-SECOND(P26)),0)</f>
        <v>586</v>
      </c>
      <c r="R25" s="42">
        <v>30</v>
      </c>
      <c r="S25" s="17"/>
      <c r="T25" s="32"/>
      <c r="U25" s="34" t="str">
        <f>IF(T25&gt;0,LOOKUP(S25,$B$42:$B$51,$C$42:$C$51)/T25/24," ")</f>
        <v> </v>
      </c>
      <c r="V25" s="47">
        <f t="shared" si="3"/>
        <v>0</v>
      </c>
      <c r="W25" s="48"/>
      <c r="X25" s="49"/>
    </row>
    <row r="26" spans="1:24" ht="12.75">
      <c r="A26" s="14"/>
      <c r="B26" s="14"/>
      <c r="C26" s="33">
        <f>IF(D26&gt;0,3600/(MINUTE(D26)*60+SECOND(D26))*E$3," ")</f>
        <v>2.1034049079754604</v>
      </c>
      <c r="D26" s="35">
        <v>0.015092592592592593</v>
      </c>
      <c r="E26" s="43"/>
      <c r="F26" s="43"/>
      <c r="G26" s="33">
        <f>IF(H26&gt;0,3600/(MINUTE(H26)*60+SECOND(H26))*I$3," ")</f>
        <v>4.926521739130435</v>
      </c>
      <c r="H26" s="35">
        <v>0.0021296296296296298</v>
      </c>
      <c r="I26" s="43"/>
      <c r="J26" s="44"/>
      <c r="K26" s="33" t="str">
        <f>IF(L26&gt;0,3600/(MINUTE(L26)*60+SECOND(L26))*M$3," ")</f>
        <v> </v>
      </c>
      <c r="L26" s="35"/>
      <c r="M26" s="43"/>
      <c r="N26" s="44"/>
      <c r="O26" s="33">
        <f>IF(P26&gt;0,3600/(MINUTE(P26)*60+SECOND(P26))*Q$3," ")</f>
        <v>1.3574139728884254</v>
      </c>
      <c r="P26" s="35">
        <v>0.022199074074074076</v>
      </c>
      <c r="Q26" s="43"/>
      <c r="R26" s="43"/>
      <c r="S26" s="9"/>
      <c r="T26" s="33" t="str">
        <f>IF(U26&gt;0,3600/(MINUTE(U26)*60+SECOND(U26))*LOOKUP(S25,$B$42:$B$51,$C$42:$C$51)," ")</f>
        <v> </v>
      </c>
      <c r="U26" s="35"/>
      <c r="V26" s="43"/>
      <c r="W26" s="45"/>
      <c r="X26" s="50"/>
    </row>
    <row r="27" spans="1:24" ht="12.75">
      <c r="A27" s="10">
        <v>13</v>
      </c>
      <c r="B27" s="10" t="s">
        <v>17</v>
      </c>
      <c r="C27" s="32">
        <v>3.1</v>
      </c>
      <c r="D27" s="34">
        <f>IF(C27&gt;0,E$3/C27/24," ")</f>
        <v>0.010240591397849462</v>
      </c>
      <c r="E27" s="47">
        <f t="shared" si="0"/>
        <v>330</v>
      </c>
      <c r="F27" s="42">
        <v>90</v>
      </c>
      <c r="G27" s="32">
        <v>3.1</v>
      </c>
      <c r="H27" s="34">
        <f>IF(G27&gt;0,I$3/G27/24," ")</f>
        <v>0.003384408602150538</v>
      </c>
      <c r="I27" s="47">
        <f t="shared" si="1"/>
        <v>29</v>
      </c>
      <c r="J27" s="42">
        <v>60</v>
      </c>
      <c r="K27" s="32">
        <v>3.1</v>
      </c>
      <c r="L27" s="34">
        <f>IF(K27&gt;0,M$3/K27/24," ")</f>
        <v>0.014212365591397847</v>
      </c>
      <c r="M27" s="47">
        <f t="shared" si="4"/>
        <v>154</v>
      </c>
      <c r="N27" s="42">
        <v>0</v>
      </c>
      <c r="O27" s="32">
        <v>2.5</v>
      </c>
      <c r="P27" s="34">
        <f>IF(O27&gt;0,Q$3/O27/24+TIME(0,0,30)," ")</f>
        <v>0.012400555555555555</v>
      </c>
      <c r="Q27" s="47">
        <f>IF(O27&gt;0,ABS(MINUTE(P27)*60+SECOND(P27)-MINUTE(P28)*60-SECOND(P28)),0)</f>
        <v>278</v>
      </c>
      <c r="R27" s="42">
        <v>40</v>
      </c>
      <c r="S27" s="17"/>
      <c r="T27" s="32"/>
      <c r="U27" s="34" t="str">
        <f>IF(T27&gt;0,LOOKUP(S27,$B$42:$B$51,$C$42:$C$51)/T27/24," ")</f>
        <v> </v>
      </c>
      <c r="V27" s="47">
        <f t="shared" si="3"/>
        <v>0</v>
      </c>
      <c r="W27" s="48"/>
      <c r="X27" s="49"/>
    </row>
    <row r="28" spans="1:24" ht="12.75">
      <c r="A28" s="14"/>
      <c r="B28" s="14"/>
      <c r="C28" s="33">
        <f>IF(D28&gt;0,3600/(MINUTE(D28)*60+SECOND(D28))*E$3," ")</f>
        <v>2.257481481481481</v>
      </c>
      <c r="D28" s="35">
        <v>0.0140625</v>
      </c>
      <c r="E28" s="43"/>
      <c r="F28" s="43"/>
      <c r="G28" s="33">
        <f>IF(H28&gt;0,3600/(MINUTE(H28)*60+SECOND(H28))*I$3," ")</f>
        <v>3.4466920152091256</v>
      </c>
      <c r="H28" s="35">
        <v>0.003043981481481482</v>
      </c>
      <c r="I28" s="43"/>
      <c r="J28" s="44"/>
      <c r="K28" s="33">
        <f>IF(L28&gt;0,3600/(MINUTE(L28)*60+SECOND(L28))*M$3," ")</f>
        <v>3.544357541899441</v>
      </c>
      <c r="L28" s="35">
        <v>0.012430555555555554</v>
      </c>
      <c r="M28" s="43"/>
      <c r="N28" s="44"/>
      <c r="O28" s="33">
        <f>IF(P28&gt;0,3600/(MINUTE(P28)*60+SECOND(P28))*Q$3," ")</f>
        <v>1.9299629355077834</v>
      </c>
      <c r="P28" s="35">
        <v>0.015613425925925926</v>
      </c>
      <c r="Q28" s="43"/>
      <c r="R28" s="43"/>
      <c r="S28" s="9"/>
      <c r="T28" s="33" t="str">
        <f>IF(U28&gt;0,3600/(MINUTE(U28)*60+SECOND(U28))*LOOKUP(S27,$B$42:$B$51,$C$42:$C$51)," ")</f>
        <v> </v>
      </c>
      <c r="U28" s="35"/>
      <c r="V28" s="43"/>
      <c r="W28" s="45"/>
      <c r="X28" s="50"/>
    </row>
    <row r="29" spans="1:24" ht="12.75">
      <c r="A29" s="10">
        <v>16</v>
      </c>
      <c r="B29" s="10" t="s">
        <v>18</v>
      </c>
      <c r="C29" s="32">
        <v>2.6</v>
      </c>
      <c r="D29" s="34">
        <f>IF(C29&gt;0,E$3/C29/24," ")</f>
        <v>0.012209935897435896</v>
      </c>
      <c r="E29" s="47">
        <f t="shared" si="0"/>
        <v>507</v>
      </c>
      <c r="F29" s="42">
        <v>0</v>
      </c>
      <c r="G29" s="32">
        <v>2.6</v>
      </c>
      <c r="H29" s="34">
        <f>IF(G29&gt;0,I$3/G29/24," ")</f>
        <v>0.0040352564102564105</v>
      </c>
      <c r="I29" s="47">
        <f t="shared" si="1"/>
        <v>188</v>
      </c>
      <c r="J29" s="42">
        <v>60</v>
      </c>
      <c r="K29" s="32">
        <v>2.6</v>
      </c>
      <c r="L29" s="34">
        <f>IF(K29&gt;0,M$3/K29/24," ")</f>
        <v>0.016945512820512817</v>
      </c>
      <c r="M29" s="47">
        <f t="shared" si="4"/>
        <v>415</v>
      </c>
      <c r="N29" s="42">
        <v>10</v>
      </c>
      <c r="O29" s="32">
        <v>2</v>
      </c>
      <c r="P29" s="34">
        <f>IF(O29&gt;0,Q$3/O29/24+TIME(0,0,30)," ")</f>
        <v>0.015413888888888888</v>
      </c>
      <c r="Q29" s="47">
        <f>IF(O29&gt;0,ABS(MINUTE(P29)*60+SECOND(P29)-MINUTE(P30)*60-SECOND(P30)),0)</f>
        <v>435</v>
      </c>
      <c r="R29" s="42">
        <v>40</v>
      </c>
      <c r="S29" s="17" t="s">
        <v>35</v>
      </c>
      <c r="T29" s="32">
        <v>2.6</v>
      </c>
      <c r="U29" s="34">
        <f>IF(T29&gt;0,LOOKUP(S29,$B$42:$B$51,$C$42:$C$51)/T29/24," ")</f>
        <v>0.0038749999999999995</v>
      </c>
      <c r="V29" s="47">
        <f t="shared" si="3"/>
        <v>21</v>
      </c>
      <c r="W29" s="48">
        <v>60</v>
      </c>
      <c r="X29" s="49">
        <f>E29+F29+I29+J29+M29+N29+Q29+R29+V29+W30</f>
        <v>1676</v>
      </c>
    </row>
    <row r="30" spans="1:24" ht="12.75">
      <c r="A30" s="14"/>
      <c r="B30" s="14"/>
      <c r="C30" s="33">
        <f>IF(D30&gt;0,3600/(MINUTE(D30)*60+SECOND(D30))*E$3," ")</f>
        <v>1.7559795134443021</v>
      </c>
      <c r="D30" s="35">
        <v>0.018078703703703704</v>
      </c>
      <c r="E30" s="43"/>
      <c r="F30" s="43"/>
      <c r="G30" s="33">
        <f>IF(H30&gt;0,3600/(MINUTE(H30)*60+SECOND(H30))*I$3," ")</f>
        <v>5.630310559006212</v>
      </c>
      <c r="H30" s="35">
        <v>0.0018634259259259261</v>
      </c>
      <c r="I30" s="43"/>
      <c r="J30" s="44"/>
      <c r="K30" s="33">
        <f>IF(L30&gt;0,3600/(MINUTE(L30)*60+SECOND(L30))*M$3," ")</f>
        <v>2.025886109632783</v>
      </c>
      <c r="L30" s="35">
        <v>0.021747685185185186</v>
      </c>
      <c r="M30" s="43"/>
      <c r="N30" s="44"/>
      <c r="O30" s="33">
        <f>IF(P30&gt;0,3600/(MINUTE(P30)*60+SECOND(P30))*Q$3," ")</f>
        <v>1.4734125636672326</v>
      </c>
      <c r="P30" s="35">
        <v>0.02045138888888889</v>
      </c>
      <c r="Q30" s="43"/>
      <c r="R30" s="43"/>
      <c r="S30" s="9"/>
      <c r="T30" s="33">
        <f>IF(U30&gt;0,3600/(MINUTE(U30)*60+SECOND(U30))*LOOKUP(S29,$B$42:$B$51,$C$42:$C$51)," ")</f>
        <v>2.772229299363057</v>
      </c>
      <c r="U30" s="35">
        <v>0.0036342592592592594</v>
      </c>
      <c r="V30" s="43"/>
      <c r="W30" s="45"/>
      <c r="X30" s="50"/>
    </row>
    <row r="31" spans="1:24" ht="12.75">
      <c r="A31" s="10">
        <v>19</v>
      </c>
      <c r="B31" s="10" t="s">
        <v>19</v>
      </c>
      <c r="C31" s="32">
        <v>3.8</v>
      </c>
      <c r="D31" s="34">
        <f>IF(C31&gt;0,E$3/C31/24," ")</f>
        <v>0.008354166666666668</v>
      </c>
      <c r="E31" s="47">
        <f t="shared" si="0"/>
        <v>1538</v>
      </c>
      <c r="F31" s="42">
        <v>60</v>
      </c>
      <c r="G31" s="32">
        <v>3.9</v>
      </c>
      <c r="H31" s="34">
        <f>IF(G31&gt;0,I$3/G31/24," ")</f>
        <v>0.00269017094017094</v>
      </c>
      <c r="I31" s="47">
        <f t="shared" si="1"/>
        <v>84</v>
      </c>
      <c r="J31" s="42">
        <v>60</v>
      </c>
      <c r="K31" s="32">
        <v>3.8</v>
      </c>
      <c r="L31" s="34">
        <f>IF(K31&gt;0,M$3/K31/24," ")</f>
        <v>0.011594298245614034</v>
      </c>
      <c r="M31" s="47">
        <f t="shared" si="4"/>
        <v>20</v>
      </c>
      <c r="N31" s="42">
        <v>0</v>
      </c>
      <c r="O31" s="32">
        <v>3.8</v>
      </c>
      <c r="P31" s="34">
        <f>IF(O31&gt;0,Q$3/O31/24+TIME(0,0,30)," ")</f>
        <v>0.008277046783625732</v>
      </c>
      <c r="Q31" s="47">
        <f>IF(O31&gt;0,ABS(MINUTE(P31)*60+SECOND(P31)-MINUTE(P32)*60-SECOND(P32)),0)</f>
        <v>1462</v>
      </c>
      <c r="R31" s="42">
        <v>60</v>
      </c>
      <c r="S31" s="17" t="s">
        <v>36</v>
      </c>
      <c r="T31" s="32">
        <v>3.8</v>
      </c>
      <c r="U31" s="34">
        <f>IF(T31&gt;0,LOOKUP(S31,$B$42:$B$51,$C$42:$C$51)/T31/24," ")</f>
        <v>0.002650219298245614</v>
      </c>
      <c r="V31" s="47">
        <f t="shared" si="3"/>
        <v>55</v>
      </c>
      <c r="W31" s="48">
        <v>60</v>
      </c>
      <c r="X31" s="49">
        <f>E31+F31+I31+J31+M31+N31+Q31+R31+V31+W32</f>
        <v>3339</v>
      </c>
    </row>
    <row r="32" spans="1:24" ht="12.75">
      <c r="A32" s="14"/>
      <c r="B32" s="14"/>
      <c r="C32" s="33">
        <f>IF(D32&gt;0,3600/(MINUTE(D32)*60+SECOND(D32))*E$3," ")</f>
        <v>1.213646017699115</v>
      </c>
      <c r="D32" s="35">
        <v>0.026157407407407407</v>
      </c>
      <c r="E32" s="43"/>
      <c r="F32" s="43"/>
      <c r="G32" s="33">
        <f>IF(H32&gt;0,3600/(MINUTE(H32)*60+SECOND(H32))*I$3," ")</f>
        <v>6.124864864864865</v>
      </c>
      <c r="H32" s="35">
        <v>0.001712962962962963</v>
      </c>
      <c r="I32" s="43"/>
      <c r="J32" s="44"/>
      <c r="K32" s="33">
        <f>IF(L32&gt;0,3600/(MINUTE(L32)*60+SECOND(L32))*M$3," ")</f>
        <v>3.876415478615071</v>
      </c>
      <c r="L32" s="35">
        <v>0.01136574074074074</v>
      </c>
      <c r="M32" s="43"/>
      <c r="N32" s="44"/>
      <c r="O32" s="33">
        <f>IF(P32&gt;0,3600/(MINUTE(P32)*60+SECOND(P32))*Q$3," ")</f>
        <v>1.1959209921910885</v>
      </c>
      <c r="P32" s="35">
        <v>0.025196759259259256</v>
      </c>
      <c r="Q32" s="43"/>
      <c r="R32" s="43"/>
      <c r="S32" s="9"/>
      <c r="T32" s="33">
        <f>IF(U32&gt;0,3600/(MINUTE(U32)*60+SECOND(U32))*LOOKUP(S31,$B$42:$B$51,$C$42:$C$51)," ")</f>
        <v>3.0638028169014087</v>
      </c>
      <c r="U32" s="35">
        <v>0.0032870370370370367</v>
      </c>
      <c r="V32" s="43"/>
      <c r="W32" s="45"/>
      <c r="X32" s="50"/>
    </row>
    <row r="33" spans="1:24" ht="12.75">
      <c r="A33" s="10">
        <v>20</v>
      </c>
      <c r="B33" s="10" t="s">
        <v>20</v>
      </c>
      <c r="C33" s="32">
        <v>3.6</v>
      </c>
      <c r="D33" s="34">
        <f>IF(C33&gt;0,E$3/C33/24," ")</f>
        <v>0.008818287037037036</v>
      </c>
      <c r="E33" s="47">
        <f t="shared" si="0"/>
        <v>1472</v>
      </c>
      <c r="F33" s="42">
        <v>60</v>
      </c>
      <c r="G33" s="32">
        <v>3.6</v>
      </c>
      <c r="H33" s="34">
        <f>IF(G33&gt;0,I$3/G33/24," ")</f>
        <v>0.002914351851851852</v>
      </c>
      <c r="I33" s="47">
        <f t="shared" si="1"/>
        <v>75</v>
      </c>
      <c r="J33" s="42">
        <v>60</v>
      </c>
      <c r="K33" s="32">
        <v>3.6</v>
      </c>
      <c r="L33" s="34">
        <f>IF(K33&gt;0,M$3/K33/24," ")</f>
        <v>0.012238425925925923</v>
      </c>
      <c r="M33" s="47">
        <f t="shared" si="4"/>
        <v>224</v>
      </c>
      <c r="N33" s="42">
        <v>20</v>
      </c>
      <c r="O33" s="32">
        <v>3.2</v>
      </c>
      <c r="P33" s="34">
        <f>IF(O33&gt;0,Q$3/O33/24+TIME(0,0,30)," ")</f>
        <v>0.009763888888888888</v>
      </c>
      <c r="Q33" s="47">
        <f>IF(O33&gt;0,ABS(MINUTE(P33)*60+SECOND(P33)-MINUTE(P34)*60-SECOND(P34)),0)</f>
        <v>1323</v>
      </c>
      <c r="R33" s="42">
        <v>40</v>
      </c>
      <c r="S33" s="17" t="s">
        <v>37</v>
      </c>
      <c r="T33" s="32">
        <v>3.2</v>
      </c>
      <c r="U33" s="34">
        <f>IF(T33&gt;0,LOOKUP(S33,$B$42:$B$51,$C$42:$C$51)/T33/24," ")</f>
        <v>0.003153645833333333</v>
      </c>
      <c r="V33" s="47">
        <f t="shared" si="3"/>
        <v>13</v>
      </c>
      <c r="W33" s="48">
        <v>60</v>
      </c>
      <c r="X33" s="49">
        <f>E33+F33+I33+J33+M33+N33+Q33+R33+V33+W34</f>
        <v>3287</v>
      </c>
    </row>
    <row r="34" spans="1:24" ht="12.75">
      <c r="A34" s="14"/>
      <c r="B34" s="14"/>
      <c r="C34" s="33">
        <f>IF(D34&gt;0,3600/(MINUTE(D34)*60+SECOND(D34))*E$3," ")</f>
        <v>1.2277708146821844</v>
      </c>
      <c r="D34" s="35">
        <v>0.02585648148148148</v>
      </c>
      <c r="E34" s="43"/>
      <c r="F34" s="43"/>
      <c r="G34" s="33">
        <f>IF(H34&gt;0,3600/(MINUTE(H34)*60+SECOND(H34))*I$3," ")</f>
        <v>5.12135593220339</v>
      </c>
      <c r="H34" s="35">
        <v>0.0020486111111111113</v>
      </c>
      <c r="I34" s="43"/>
      <c r="J34" s="44"/>
      <c r="K34" s="33">
        <f>IF(L34&gt;0,3600/(MINUTE(L34)*60+SECOND(L34))*M$3," ")</f>
        <v>2.971615925058548</v>
      </c>
      <c r="L34" s="35">
        <v>0.014826388888888889</v>
      </c>
      <c r="M34" s="43"/>
      <c r="N34" s="44"/>
      <c r="O34" s="33">
        <f>IF(P34&gt;0,3600/(MINUTE(P34)*60+SECOND(P34))*Q$3," ")</f>
        <v>1.201439778495616</v>
      </c>
      <c r="P34" s="35">
        <v>0.02508101851851852</v>
      </c>
      <c r="Q34" s="43"/>
      <c r="R34" s="43"/>
      <c r="S34" s="9"/>
      <c r="T34" s="33">
        <f>IF(U34&gt;0,3600/(MINUTE(U34)*60+SECOND(U34))*LOOKUP(S33,$B$42:$B$51,$C$42:$C$51)," ")</f>
        <v>3.3664864864864867</v>
      </c>
      <c r="U34" s="35">
        <v>0.002997685185185185</v>
      </c>
      <c r="V34" s="43"/>
      <c r="W34" s="45"/>
      <c r="X34" s="50"/>
    </row>
    <row r="35" spans="1:24" ht="12.75">
      <c r="A35" s="10">
        <v>21</v>
      </c>
      <c r="B35" s="10" t="s">
        <v>21</v>
      </c>
      <c r="C35" s="32">
        <v>2.5</v>
      </c>
      <c r="D35" s="34">
        <f>IF(C35&gt;0,E$3/C35/24," ")</f>
        <v>0.012698333333333334</v>
      </c>
      <c r="E35" s="47">
        <f t="shared" si="0"/>
        <v>587</v>
      </c>
      <c r="F35" s="42">
        <v>0</v>
      </c>
      <c r="G35" s="32">
        <v>2.5</v>
      </c>
      <c r="H35" s="34">
        <f>IF(G35&gt;0,I$3/G35/24," ")</f>
        <v>0.004196666666666667</v>
      </c>
      <c r="I35" s="47">
        <f t="shared" si="1"/>
        <v>163</v>
      </c>
      <c r="J35" s="42">
        <v>60</v>
      </c>
      <c r="K35" s="32">
        <v>3</v>
      </c>
      <c r="L35" s="34">
        <f>IF(K35&gt;0,M$3/K35/24," ")</f>
        <v>0.01468611111111111</v>
      </c>
      <c r="M35" s="47">
        <f t="shared" si="4"/>
        <v>2</v>
      </c>
      <c r="N35" s="42">
        <v>0</v>
      </c>
      <c r="O35" s="32">
        <v>2</v>
      </c>
      <c r="P35" s="34">
        <f>IF(O35&gt;0,Q$3/O35/24+TIME(0,0,30)," ")</f>
        <v>0.015413888888888888</v>
      </c>
      <c r="Q35" s="47">
        <f>IF(O35&gt;0,ABS(MINUTE(P35)*60+SECOND(P35)-MINUTE(P36)*60-SECOND(P36)),0)</f>
        <v>778</v>
      </c>
      <c r="R35" s="42">
        <v>20</v>
      </c>
      <c r="S35" s="17" t="s">
        <v>34</v>
      </c>
      <c r="T35" s="32">
        <v>2</v>
      </c>
      <c r="U35" s="34">
        <f>IF(T35&gt;0,LOOKUP(S35,$B$42:$B$51,$C$42:$C$51)/T35/24," ")</f>
        <v>0.00496875</v>
      </c>
      <c r="V35" s="47">
        <f t="shared" si="3"/>
        <v>127</v>
      </c>
      <c r="W35" s="48">
        <v>60</v>
      </c>
      <c r="X35" s="49">
        <f>E35+F35+I35+J35+M35+N35+Q35+R35+V35+W36</f>
        <v>1737</v>
      </c>
    </row>
    <row r="36" spans="1:24" ht="12.75">
      <c r="A36" s="14"/>
      <c r="B36" s="14"/>
      <c r="C36" s="33">
        <f>IF(D36&gt;0,3600/(MINUTE(D36)*60+SECOND(D36))*E$3," ")</f>
        <v>1.6287648456057007</v>
      </c>
      <c r="D36" s="35">
        <v>0.019490740740740743</v>
      </c>
      <c r="E36" s="43"/>
      <c r="F36" s="43"/>
      <c r="G36" s="33">
        <f>IF(H36&gt;0,3600/(MINUTE(H36)*60+SECOND(H36))*I$3," ")</f>
        <v>4.532400000000001</v>
      </c>
      <c r="H36" s="35">
        <v>0.002314814814814815</v>
      </c>
      <c r="I36" s="43"/>
      <c r="J36" s="44"/>
      <c r="K36" s="33">
        <f>IF(L36&gt;0,3600/(MINUTE(L36)*60+SECOND(L36))*M$3," ")</f>
        <v>3.0044514601420675</v>
      </c>
      <c r="L36" s="35">
        <v>0.014664351851851852</v>
      </c>
      <c r="M36" s="43"/>
      <c r="N36" s="44"/>
      <c r="O36" s="33">
        <f>IF(P36&gt;0,3600/(MINUTE(P36)*60+SECOND(P36))*Q$3," ")</f>
        <v>1.2338957345971564</v>
      </c>
      <c r="P36" s="35">
        <v>0.02442129629629629</v>
      </c>
      <c r="Q36" s="43"/>
      <c r="R36" s="43"/>
      <c r="S36" s="9"/>
      <c r="T36" s="33">
        <f>IF(U36&gt;0,3600/(MINUTE(U36)*60+SECOND(U36))*LOOKUP(S35,$B$42:$B$51,$C$42:$C$51)," ")</f>
        <v>2.843046357615894</v>
      </c>
      <c r="U36" s="35">
        <v>0.0034953703703703705</v>
      </c>
      <c r="V36" s="43"/>
      <c r="W36" s="45"/>
      <c r="X36" s="50"/>
    </row>
    <row r="37" spans="1:24" ht="12.75">
      <c r="A37" s="10">
        <v>25</v>
      </c>
      <c r="B37" s="10" t="s">
        <v>22</v>
      </c>
      <c r="C37" s="32">
        <v>2.8</v>
      </c>
      <c r="D37" s="34">
        <f>IF(C37&gt;0,E$3/C37/24," ")</f>
        <v>0.01133779761904762</v>
      </c>
      <c r="E37" s="47">
        <f t="shared" si="0"/>
        <v>709</v>
      </c>
      <c r="F37" s="42">
        <v>0</v>
      </c>
      <c r="G37" s="32">
        <v>2.8</v>
      </c>
      <c r="H37" s="34">
        <f>IF(G37&gt;0,I$3/G37/24," ")</f>
        <v>0.00374702380952381</v>
      </c>
      <c r="I37" s="47">
        <f t="shared" si="1"/>
        <v>162</v>
      </c>
      <c r="J37" s="42">
        <v>60</v>
      </c>
      <c r="K37" s="32">
        <v>2.5</v>
      </c>
      <c r="L37" s="34">
        <f>IF(K37&gt;0,M$3/K37/24," ")</f>
        <v>0.01762333333333333</v>
      </c>
      <c r="M37" s="47">
        <f t="shared" si="4"/>
        <v>1146</v>
      </c>
      <c r="N37" s="42">
        <v>0</v>
      </c>
      <c r="O37" s="32">
        <v>2</v>
      </c>
      <c r="P37" s="34">
        <f>IF(O37&gt;0,Q$3/O37/24+TIME(0,0,30)," ")</f>
        <v>0.015413888888888888</v>
      </c>
      <c r="Q37" s="47">
        <f>IF(O37&gt;0,ABS(MINUTE(P37)*60+SECOND(P37)-MINUTE(P38)*60-SECOND(P38)),0)</f>
        <v>420</v>
      </c>
      <c r="R37" s="42">
        <v>20</v>
      </c>
      <c r="S37" s="17" t="s">
        <v>40</v>
      </c>
      <c r="T37" s="32">
        <v>2</v>
      </c>
      <c r="U37" s="34">
        <f>IF(T37&gt;0,LOOKUP(S37,$B$42:$B$51,$C$42:$C$51)/T37/24," ")</f>
        <v>0.0050416666666666665</v>
      </c>
      <c r="V37" s="47">
        <f t="shared" si="3"/>
        <v>83</v>
      </c>
      <c r="W37" s="48">
        <v>0</v>
      </c>
      <c r="X37" s="49">
        <f>E37+F37+I37+J37+M37+N37+Q37+R37+V37+W38</f>
        <v>2600</v>
      </c>
    </row>
    <row r="38" spans="1:24" ht="12.75">
      <c r="A38" s="14"/>
      <c r="B38" s="14"/>
      <c r="C38" s="33">
        <f>IF(D38&gt;0,3600/(MINUTE(D38)*60+SECOND(D38))*E$3," ")</f>
        <v>1.6239431616341031</v>
      </c>
      <c r="D38" s="35">
        <v>0.01954861111111111</v>
      </c>
      <c r="E38" s="43"/>
      <c r="F38" s="43"/>
      <c r="G38" s="33">
        <f>IF(H38&gt;0,3600/(MINUTE(H38)*60+SECOND(H38))*I$3," ")</f>
        <v>5.595555555555556</v>
      </c>
      <c r="H38" s="35">
        <v>0.001875</v>
      </c>
      <c r="I38" s="43"/>
      <c r="J38" s="44"/>
      <c r="K38" s="33">
        <f>IF(L38&gt;0,3600/(MINUTE(L38)*60+SECOND(L38))*M$3," ")</f>
        <v>1.4262420382165601</v>
      </c>
      <c r="L38" s="35">
        <v>0.030891203703703702</v>
      </c>
      <c r="M38" s="43"/>
      <c r="N38" s="44"/>
      <c r="O38" s="33">
        <f>IF(P38&gt;0,3600/(MINUTE(P38)*60+SECOND(P38))*Q$3," ")</f>
        <v>1.486027397260274</v>
      </c>
      <c r="P38" s="35">
        <v>0.020277777777777777</v>
      </c>
      <c r="Q38" s="43"/>
      <c r="R38" s="43"/>
      <c r="S38" s="9"/>
      <c r="T38" s="33">
        <f>IF(U38&gt;0,3600/(MINUTE(U38)*60+SECOND(U38))*LOOKUP(S37,$B$42:$B$51,$C$42:$C$51)," ")</f>
        <v>2.467988668555241</v>
      </c>
      <c r="U38" s="35">
        <v>0.004085648148148148</v>
      </c>
      <c r="V38" s="43"/>
      <c r="W38" s="45"/>
      <c r="X38" s="50"/>
    </row>
    <row r="39" spans="1:24" ht="12.75">
      <c r="A39" s="12">
        <v>27</v>
      </c>
      <c r="B39" s="12" t="s">
        <v>16</v>
      </c>
      <c r="C39" s="32">
        <v>3.1</v>
      </c>
      <c r="D39" s="34">
        <f>IF(C39&gt;0,E$3/C39/24," ")</f>
        <v>0.010240591397849462</v>
      </c>
      <c r="E39" s="47">
        <f t="shared" si="0"/>
        <v>191</v>
      </c>
      <c r="F39" s="42">
        <v>50</v>
      </c>
      <c r="G39" s="32">
        <v>3.1</v>
      </c>
      <c r="H39" s="34">
        <f>IF(G39&gt;0,I$3/G39/24," ")</f>
        <v>0.003384408602150538</v>
      </c>
      <c r="I39" s="47">
        <f t="shared" si="1"/>
        <v>31</v>
      </c>
      <c r="J39" s="42">
        <v>60</v>
      </c>
      <c r="K39" s="32">
        <v>3.1</v>
      </c>
      <c r="L39" s="34">
        <f>IF(K39&gt;0,M$3/K39/24," ")</f>
        <v>0.014212365591397847</v>
      </c>
      <c r="M39" s="47">
        <f t="shared" si="4"/>
        <v>505</v>
      </c>
      <c r="N39" s="42">
        <v>20</v>
      </c>
      <c r="O39" s="32">
        <v>2.5</v>
      </c>
      <c r="P39" s="34">
        <f>IF(O39&gt;0,Q$3/O39/24+TIME(0,0,30)," ")</f>
        <v>0.012400555555555555</v>
      </c>
      <c r="Q39" s="47">
        <f>IF(O39&gt;0,ABS(MINUTE(P39)*60+SECOND(P39)-MINUTE(P40)*60-SECOND(P40)),0)</f>
        <v>112</v>
      </c>
      <c r="R39" s="42">
        <v>30</v>
      </c>
      <c r="S39" s="17"/>
      <c r="T39" s="32"/>
      <c r="U39" s="34" t="str">
        <f>IF(T39&gt;0,LOOKUP(S39,$B$42:$B$51,$C$42:$C$51)/T39/24," ")</f>
        <v> </v>
      </c>
      <c r="V39" s="47">
        <f t="shared" si="3"/>
        <v>0</v>
      </c>
      <c r="W39" s="48"/>
      <c r="X39" s="49"/>
    </row>
    <row r="40" spans="1:24" ht="12.75">
      <c r="A40" s="13"/>
      <c r="B40" s="13"/>
      <c r="C40" s="33">
        <f>IF(D40&gt;0,3600/(MINUTE(D40)*60+SECOND(D40))*E$3," ")</f>
        <v>2.54910780669145</v>
      </c>
      <c r="D40" s="35">
        <v>0.012453703703703703</v>
      </c>
      <c r="E40" s="43"/>
      <c r="F40" s="43"/>
      <c r="G40" s="33">
        <f>IF(H40&gt;0,3600/(MINUTE(H40)*60+SECOND(H40))*I$3," ")</f>
        <v>3.4731034482758623</v>
      </c>
      <c r="H40" s="35">
        <v>0.0030208333333333333</v>
      </c>
      <c r="I40" s="43"/>
      <c r="J40" s="44"/>
      <c r="K40" s="33">
        <f>IF(L40&gt;0,3600/(MINUTE(L40)*60+SECOND(L40))*M$3," ")</f>
        <v>5.2650622406639</v>
      </c>
      <c r="L40" s="35">
        <v>0.008368055555555556</v>
      </c>
      <c r="M40" s="43"/>
      <c r="N40" s="44"/>
      <c r="O40" s="33">
        <f>IF(P40&gt;0,3600/(MINUTE(P40)*60+SECOND(P40))*Q$3," ")</f>
        <v>2.200777683854607</v>
      </c>
      <c r="P40" s="35">
        <v>0.013692129629629629</v>
      </c>
      <c r="Q40" s="43"/>
      <c r="R40" s="43"/>
      <c r="S40" s="9"/>
      <c r="T40" s="33" t="str">
        <f>IF(U40&gt;0,3600/(MINUTE(U40)*60+SECOND(U40))*LOOKUP(S39,$B$42:$B$51,$C$42:$C$51)," ")</f>
        <v> </v>
      </c>
      <c r="U40" s="35"/>
      <c r="V40" s="43"/>
      <c r="W40" s="45"/>
      <c r="X40" s="50"/>
    </row>
    <row r="42" spans="1:4" ht="15">
      <c r="A42" s="51"/>
      <c r="B42" s="51" t="s">
        <v>40</v>
      </c>
      <c r="C42" s="52">
        <v>0.242</v>
      </c>
      <c r="D42" s="53"/>
    </row>
    <row r="43" spans="1:4" ht="15">
      <c r="A43" s="51"/>
      <c r="B43" s="51" t="s">
        <v>36</v>
      </c>
      <c r="C43" s="52">
        <v>0.2417</v>
      </c>
      <c r="D43" s="53"/>
    </row>
    <row r="44" spans="1:4" ht="15">
      <c r="A44" s="51"/>
      <c r="B44" s="51" t="s">
        <v>42</v>
      </c>
      <c r="C44" s="52">
        <v>0.2484</v>
      </c>
      <c r="D44" s="53"/>
    </row>
    <row r="45" spans="1:4" ht="15">
      <c r="A45" s="51"/>
      <c r="B45" s="51" t="s">
        <v>39</v>
      </c>
      <c r="C45" s="52">
        <v>0.2492</v>
      </c>
      <c r="D45" s="53"/>
    </row>
    <row r="46" spans="1:4" ht="15">
      <c r="A46" s="51"/>
      <c r="B46" s="51" t="s">
        <v>34</v>
      </c>
      <c r="C46" s="52">
        <v>0.2385</v>
      </c>
      <c r="D46" s="53"/>
    </row>
    <row r="47" spans="1:4" ht="15">
      <c r="A47" s="51"/>
      <c r="B47" s="51" t="s">
        <v>38</v>
      </c>
      <c r="C47" s="52">
        <v>0.2412</v>
      </c>
      <c r="D47" s="53"/>
    </row>
    <row r="48" spans="1:4" ht="15">
      <c r="A48" s="51"/>
      <c r="B48" s="51" t="s">
        <v>35</v>
      </c>
      <c r="C48" s="52">
        <v>0.2418</v>
      </c>
      <c r="D48" s="53"/>
    </row>
    <row r="49" spans="1:4" ht="15">
      <c r="A49" s="51"/>
      <c r="B49" s="51" t="s">
        <v>37</v>
      </c>
      <c r="C49" s="52">
        <v>0.2422</v>
      </c>
      <c r="D49" s="53"/>
    </row>
    <row r="50" spans="1:4" ht="15">
      <c r="A50" s="51"/>
      <c r="B50" s="51" t="s">
        <v>41</v>
      </c>
      <c r="C50" s="52">
        <v>0.2486</v>
      </c>
      <c r="D50" s="53"/>
    </row>
    <row r="51" spans="1:4" ht="15">
      <c r="A51" s="51"/>
      <c r="B51" s="51" t="s">
        <v>33</v>
      </c>
      <c r="C51" s="52">
        <v>0.2387</v>
      </c>
      <c r="D51" s="53"/>
    </row>
    <row r="52" spans="1:4" ht="15">
      <c r="A52" s="51"/>
      <c r="B52" s="51"/>
      <c r="C52" s="53"/>
      <c r="D52" s="53"/>
    </row>
    <row r="53" spans="1:4" ht="15">
      <c r="A53" s="51"/>
      <c r="B53" s="51"/>
      <c r="C53" s="53" t="e">
        <f>IF(LOOKUP(B42,{"BRANCH",0.242;"EQUALS",0.2417})=NA(),1,2)</f>
        <v>#N/A</v>
      </c>
      <c r="D53" s="53"/>
    </row>
  </sheetData>
  <printOptions/>
  <pageMargins left="0.7480314960629921" right="0.7480314960629921" top="0.984251968503937" bottom="0.984251968503937" header="0.5118110236220472" footer="0.5118110236220472"/>
  <pageSetup fitToHeight="2" fitToWidth="0" horizontalDpi="360" verticalDpi="360" orientation="landscape" paperSize="9" r:id="rId1"/>
  <colBreaks count="1" manualBreakCount="1">
    <brk id="1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 Crowther</cp:lastModifiedBy>
  <cp:lastPrinted>2005-07-17T23:47:42Z</cp:lastPrinted>
  <dcterms:modified xsi:type="dcterms:W3CDTF">2005-07-17T23:49:31Z</dcterms:modified>
  <cp:category/>
  <cp:version/>
  <cp:contentType/>
  <cp:contentStatus/>
</cp:coreProperties>
</file>